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 10\Downloads\"/>
    </mc:Choice>
  </mc:AlternateContent>
  <bookViews>
    <workbookView xWindow="0" yWindow="0" windowWidth="20490" windowHeight="7755" activeTab="3"/>
  </bookViews>
  <sheets>
    <sheet name="EaCCD" sheetId="1" r:id="rId1"/>
    <sheet name="Diff" sheetId="4" r:id="rId2"/>
    <sheet name="EaCSD" sheetId="7" r:id="rId3"/>
    <sheet name="Ploynomial" sheetId="8" r:id="rId4"/>
  </sheets>
  <calcPr calcId="152511"/>
</workbook>
</file>

<file path=xl/calcChain.xml><?xml version="1.0" encoding="utf-8"?>
<calcChain xmlns="http://schemas.openxmlformats.org/spreadsheetml/2006/main">
  <c r="L6" i="8" l="1"/>
  <c r="K6" i="8"/>
  <c r="J6" i="8"/>
  <c r="I6" i="8"/>
  <c r="H6" i="8"/>
  <c r="L5" i="8"/>
  <c r="K5" i="8"/>
  <c r="J5" i="8"/>
  <c r="I5" i="8"/>
  <c r="H5" i="8"/>
  <c r="L4" i="8"/>
  <c r="K4" i="8"/>
  <c r="J4" i="8"/>
  <c r="I4" i="8"/>
  <c r="H4" i="8"/>
  <c r="L3" i="8"/>
  <c r="K3" i="8"/>
  <c r="J3" i="8"/>
  <c r="I3" i="8"/>
  <c r="H3" i="8"/>
  <c r="G6" i="8"/>
  <c r="G5" i="8"/>
  <c r="G4" i="8"/>
  <c r="G3" i="8"/>
  <c r="Q11" i="1"/>
  <c r="Q28" i="1"/>
  <c r="Q11" i="7" l="1"/>
  <c r="E4" i="4" l="1"/>
  <c r="E5" i="4"/>
  <c r="E6" i="4"/>
  <c r="E7" i="4"/>
  <c r="G7" i="4" s="1"/>
  <c r="H7" i="4" s="1"/>
  <c r="L7" i="4" s="1"/>
  <c r="E8" i="4"/>
  <c r="E9" i="4"/>
  <c r="E10" i="4"/>
  <c r="E11" i="4"/>
  <c r="E12" i="4"/>
  <c r="E13" i="4"/>
  <c r="E14" i="4"/>
  <c r="E15" i="4"/>
  <c r="E16" i="4"/>
  <c r="E17" i="4"/>
  <c r="G17" i="4" s="1"/>
  <c r="H17" i="4" s="1"/>
  <c r="L17" i="4" s="1"/>
  <c r="E18" i="4"/>
  <c r="E19" i="4"/>
  <c r="G19" i="4" s="1"/>
  <c r="H19" i="4" s="1"/>
  <c r="L19" i="4" s="1"/>
  <c r="E20" i="4"/>
  <c r="E21" i="4"/>
  <c r="G21" i="4" s="1"/>
  <c r="H21" i="4" s="1"/>
  <c r="L21" i="4" s="1"/>
  <c r="E22" i="4"/>
  <c r="E23" i="4"/>
  <c r="E3" i="4"/>
  <c r="F23" i="4"/>
  <c r="D23" i="4"/>
  <c r="F22" i="4"/>
  <c r="F21" i="4"/>
  <c r="F20" i="4"/>
  <c r="F19" i="4"/>
  <c r="G18" i="4"/>
  <c r="H18" i="4" s="1"/>
  <c r="L18" i="4" s="1"/>
  <c r="F18" i="4"/>
  <c r="F17" i="4"/>
  <c r="F16" i="4"/>
  <c r="G16" i="4"/>
  <c r="H16" i="4" s="1"/>
  <c r="L16" i="4" s="1"/>
  <c r="F15" i="4"/>
  <c r="G15" i="4"/>
  <c r="H15" i="4" s="1"/>
  <c r="L15" i="4" s="1"/>
  <c r="F14" i="4"/>
  <c r="G13" i="4"/>
  <c r="H13" i="4" s="1"/>
  <c r="L13" i="4" s="1"/>
  <c r="F13" i="4"/>
  <c r="F12" i="4"/>
  <c r="F11" i="4"/>
  <c r="G11" i="4"/>
  <c r="H11" i="4" s="1"/>
  <c r="L11" i="4" s="1"/>
  <c r="F10" i="4"/>
  <c r="G10" i="4" s="1"/>
  <c r="H10" i="4" s="1"/>
  <c r="L10" i="4" s="1"/>
  <c r="G9" i="4"/>
  <c r="H9" i="4" s="1"/>
  <c r="L9" i="4" s="1"/>
  <c r="F9" i="4"/>
  <c r="F8" i="4"/>
  <c r="G8" i="4" s="1"/>
  <c r="H8" i="4" s="1"/>
  <c r="L8" i="4" s="1"/>
  <c r="F7" i="4"/>
  <c r="F6" i="4"/>
  <c r="F5" i="4"/>
  <c r="D5" i="4"/>
  <c r="G5" i="4" s="1"/>
  <c r="H5" i="4" s="1"/>
  <c r="L5" i="4" s="1"/>
  <c r="F4" i="4"/>
  <c r="G4" i="4"/>
  <c r="H4" i="4" s="1"/>
  <c r="L4" i="4" s="1"/>
  <c r="D4" i="4"/>
  <c r="F3" i="4"/>
  <c r="G23" i="4" l="1"/>
  <c r="H23" i="4" s="1"/>
  <c r="L23" i="4" s="1"/>
  <c r="G3" i="4"/>
  <c r="H3" i="4" s="1"/>
  <c r="L3" i="4" s="1"/>
  <c r="G22" i="4"/>
  <c r="H22" i="4" s="1"/>
  <c r="L22" i="4" s="1"/>
  <c r="G20" i="4"/>
  <c r="H20" i="4" s="1"/>
  <c r="L20" i="4" s="1"/>
  <c r="G14" i="4"/>
  <c r="H14" i="4" s="1"/>
  <c r="L14" i="4" s="1"/>
  <c r="G12" i="4"/>
  <c r="H12" i="4" s="1"/>
  <c r="L12" i="4" s="1"/>
  <c r="G6" i="4"/>
  <c r="H6" i="4" s="1"/>
  <c r="L6" i="4" s="1"/>
  <c r="AD10" i="1"/>
  <c r="E27" i="1"/>
  <c r="E28" i="1"/>
  <c r="E29" i="1"/>
  <c r="E30" i="1"/>
  <c r="E31" i="1"/>
  <c r="E26" i="1"/>
  <c r="R10" i="1"/>
  <c r="E5" i="1"/>
  <c r="E6" i="1"/>
  <c r="E7" i="1"/>
  <c r="E8" i="1"/>
  <c r="E9" i="1"/>
  <c r="E10" i="1"/>
  <c r="S4" i="1" s="1"/>
  <c r="E11" i="1"/>
  <c r="E12" i="1"/>
  <c r="E13" i="1"/>
  <c r="E14" i="1"/>
  <c r="S5" i="1" s="1"/>
  <c r="E15" i="1"/>
  <c r="E16" i="1"/>
  <c r="E17" i="1"/>
  <c r="E18" i="1"/>
  <c r="E4" i="1"/>
  <c r="S3" i="1" s="1"/>
  <c r="T5" i="1"/>
  <c r="T4" i="1"/>
  <c r="T3" i="1"/>
  <c r="Q8" i="1" l="1"/>
  <c r="R27" i="1"/>
  <c r="Q27" i="1" s="1"/>
</calcChain>
</file>

<file path=xl/sharedStrings.xml><?xml version="1.0" encoding="utf-8"?>
<sst xmlns="http://schemas.openxmlformats.org/spreadsheetml/2006/main" count="134" uniqueCount="45">
  <si>
    <t>1/T (K)</t>
  </si>
  <si>
    <t>Ln Diff</t>
  </si>
  <si>
    <t>Ea</t>
  </si>
  <si>
    <t>1/T(K)</t>
  </si>
  <si>
    <t>Ln(Diff)</t>
  </si>
  <si>
    <t>Suhu Per lapisan</t>
  </si>
  <si>
    <t>Layer Position</t>
  </si>
  <si>
    <t>CCD 50</t>
  </si>
  <si>
    <t>1st</t>
  </si>
  <si>
    <t>2nd</t>
  </si>
  <si>
    <t>3rd</t>
  </si>
  <si>
    <t>4th</t>
  </si>
  <si>
    <t>5th</t>
  </si>
  <si>
    <t>CCD 60</t>
  </si>
  <si>
    <t>CCD 70</t>
  </si>
  <si>
    <t>CSD</t>
  </si>
  <si>
    <t>OSD</t>
  </si>
  <si>
    <t>Ln Diff CCD</t>
  </si>
  <si>
    <t>Drying System</t>
  </si>
  <si>
    <t>CCD 60° C</t>
  </si>
  <si>
    <t>CCD 70° C</t>
  </si>
  <si>
    <t>K</t>
  </si>
  <si>
    <t>4L*L</t>
  </si>
  <si>
    <t>¶*¶</t>
  </si>
  <si>
    <t>Deff (m²/h)</t>
  </si>
  <si>
    <t>Deff (m²/s)</t>
  </si>
  <si>
    <t>Layer position</t>
  </si>
  <si>
    <t>effective diffusivity (m2/s)</t>
  </si>
  <si>
    <t>CCD 50 C</t>
  </si>
  <si>
    <t>1st Layer</t>
  </si>
  <si>
    <t>2nd layer</t>
  </si>
  <si>
    <t>3rd Layer</t>
  </si>
  <si>
    <t>4th Layer</t>
  </si>
  <si>
    <t>5th Layer</t>
  </si>
  <si>
    <t>CCD 60 C</t>
  </si>
  <si>
    <t>CCD 70 C</t>
  </si>
  <si>
    <t>Do</t>
  </si>
  <si>
    <t>D0</t>
  </si>
  <si>
    <t>Exp-8,180</t>
  </si>
  <si>
    <t>4470*R</t>
  </si>
  <si>
    <t>Ln (Effective Diffusivity)</t>
  </si>
  <si>
    <r>
      <t>CCD 50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charset val="1"/>
        <scheme val="minor"/>
      </rPr>
      <t xml:space="preserve"> C</t>
    </r>
  </si>
  <si>
    <r>
      <t>CCD 60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charset val="1"/>
        <scheme val="minor"/>
      </rPr>
      <t xml:space="preserve"> C</t>
    </r>
  </si>
  <si>
    <r>
      <t>CCD 70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charset val="1"/>
        <scheme val="minor"/>
      </rPr>
      <t xml:space="preserve"> C</t>
    </r>
  </si>
  <si>
    <t>CCD 50°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</si>
</sst>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sz val="14"/>
      <color theme="1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872458300533245"/>
          <c:y val="0.13704563031709252"/>
          <c:w val="0.45942362329695852"/>
          <c:h val="0.82791968869320565"/>
        </c:manualLayout>
      </c:layout>
      <c:scatterChart>
        <c:scatterStyle val="lineMarker"/>
        <c:varyColors val="0"/>
        <c:ser>
          <c:idx val="0"/>
          <c:order val="0"/>
          <c:tx>
            <c:strRef>
              <c:f>EaCCD!$F$3</c:f>
              <c:strCache>
                <c:ptCount val="1"/>
                <c:pt idx="0">
                  <c:v>Ln (Effective Diffusivity)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322391413135615"/>
                  <c:y val="-0.4436688856515886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EaCCD!$E$4:$E$18</c:f>
              <c:numCache>
                <c:formatCode>General</c:formatCode>
                <c:ptCount val="15"/>
                <c:pt idx="0">
                  <c:v>3.0949212342545884E-3</c:v>
                </c:pt>
                <c:pt idx="1">
                  <c:v>3.1214883256336623E-3</c:v>
                </c:pt>
                <c:pt idx="2">
                  <c:v>3.1284217112466763E-3</c:v>
                </c:pt>
                <c:pt idx="3">
                  <c:v>3.1371564813652904E-3</c:v>
                </c:pt>
                <c:pt idx="4">
                  <c:v>3.1432702583768153E-3</c:v>
                </c:pt>
                <c:pt idx="5">
                  <c:v>3.0014436944170147E-3</c:v>
                </c:pt>
                <c:pt idx="6">
                  <c:v>3.0327843993570502E-3</c:v>
                </c:pt>
                <c:pt idx="7">
                  <c:v>3.0468297736205479E-3</c:v>
                </c:pt>
                <c:pt idx="8">
                  <c:v>3.0641948827945459E-3</c:v>
                </c:pt>
                <c:pt idx="9">
                  <c:v>3.0854674483184207E-3</c:v>
                </c:pt>
                <c:pt idx="10">
                  <c:v>2.9163021289005542E-3</c:v>
                </c:pt>
                <c:pt idx="11">
                  <c:v>2.954646181119811E-3</c:v>
                </c:pt>
                <c:pt idx="12">
                  <c:v>2.9738008148214234E-3</c:v>
                </c:pt>
                <c:pt idx="13">
                  <c:v>2.9928470954418938E-3</c:v>
                </c:pt>
                <c:pt idx="14">
                  <c:v>3.0410850591491047E-3</c:v>
                </c:pt>
              </c:numCache>
            </c:numRef>
          </c:xVal>
          <c:yVal>
            <c:numRef>
              <c:f>EaCCD!$F$4:$F$18</c:f>
              <c:numCache>
                <c:formatCode>General</c:formatCode>
                <c:ptCount val="15"/>
                <c:pt idx="1">
                  <c:v>-22.140883078989336</c:v>
                </c:pt>
                <c:pt idx="2">
                  <c:v>-22.084370868725994</c:v>
                </c:pt>
                <c:pt idx="3">
                  <c:v>-22.176389767446246</c:v>
                </c:pt>
                <c:pt idx="4">
                  <c:v>-22.381622392193925</c:v>
                </c:pt>
                <c:pt idx="5">
                  <c:v>-21.859031926848349</c:v>
                </c:pt>
                <c:pt idx="6">
                  <c:v>-21.859031926848349</c:v>
                </c:pt>
                <c:pt idx="7">
                  <c:v>-21.799439829646104</c:v>
                </c:pt>
                <c:pt idx="8">
                  <c:v>-21.82454575077718</c:v>
                </c:pt>
                <c:pt idx="9">
                  <c:v>-21.990060189254752</c:v>
                </c:pt>
                <c:pt idx="10">
                  <c:v>-21.396733343977019</c:v>
                </c:pt>
                <c:pt idx="11">
                  <c:v>-21.353483360183201</c:v>
                </c:pt>
                <c:pt idx="12">
                  <c:v>-21.322230816679099</c:v>
                </c:pt>
                <c:pt idx="13">
                  <c:v>-21.322230816679099</c:v>
                </c:pt>
                <c:pt idx="14">
                  <c:v>-21.57795053842792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6247512"/>
        <c:axId val="316247896"/>
      </c:scatterChart>
      <c:valAx>
        <c:axId val="316247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id-ID" sz="1400"/>
                  <a:t>1/T (K)</a:t>
                </a:r>
              </a:p>
            </c:rich>
          </c:tx>
          <c:layout>
            <c:manualLayout>
              <c:xMode val="edge"/>
              <c:yMode val="edge"/>
              <c:x val="0.40378196817663892"/>
              <c:y val="7.150612886482556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316247896"/>
        <c:crosses val="autoZero"/>
        <c:crossBetween val="midCat"/>
      </c:valAx>
      <c:valAx>
        <c:axId val="3162478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Ln ( Efektive Diffusivity) CCD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3162475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510669674021667"/>
          <c:y val="0.4671638963984463"/>
          <c:w val="0.24603014286350838"/>
          <c:h val="0.30935085444960753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537270127713814"/>
          <c:y val="0.14976739564933653"/>
          <c:w val="0.4698614686669294"/>
          <c:h val="0.8134617651732845"/>
        </c:manualLayout>
      </c:layout>
      <c:scatterChart>
        <c:scatterStyle val="lineMarker"/>
        <c:varyColors val="0"/>
        <c:ser>
          <c:idx val="0"/>
          <c:order val="0"/>
          <c:tx>
            <c:strRef>
              <c:f>EaCCD!$F$25</c:f>
              <c:strCache>
                <c:ptCount val="1"/>
                <c:pt idx="0">
                  <c:v>Ln Diff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3930154564012832"/>
                  <c:y val="-0.4171087005732678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 b="0"/>
                  </a:pPr>
                  <a:endParaRPr lang="en-US"/>
                </a:p>
              </c:txPr>
            </c:trendlineLbl>
          </c:trendline>
          <c:xVal>
            <c:numRef>
              <c:f>EaCCD!$E$26:$E$31</c:f>
              <c:numCache>
                <c:formatCode>General</c:formatCode>
                <c:ptCount val="6"/>
                <c:pt idx="0">
                  <c:v>3.1518895577898952E-3</c:v>
                </c:pt>
                <c:pt idx="1">
                  <c:v>3.2117163412127446E-3</c:v>
                </c:pt>
                <c:pt idx="2">
                  <c:v>3.2201970760610552E-3</c:v>
                </c:pt>
                <c:pt idx="3">
                  <c:v>3.230495881117752E-3</c:v>
                </c:pt>
                <c:pt idx="4">
                  <c:v>3.2413860166607242E-3</c:v>
                </c:pt>
                <c:pt idx="5">
                  <c:v>3.2887164139836222E-3</c:v>
                </c:pt>
              </c:numCache>
            </c:numRef>
          </c:xVal>
          <c:yVal>
            <c:numRef>
              <c:f>EaCCD!$F$26:$F$31</c:f>
              <c:numCache>
                <c:formatCode>General</c:formatCode>
                <c:ptCount val="6"/>
                <c:pt idx="0">
                  <c:v>-21.991060689588338</c:v>
                </c:pt>
                <c:pt idx="1">
                  <c:v>-21.914025502978756</c:v>
                </c:pt>
                <c:pt idx="2">
                  <c:v>-22.087673018121755</c:v>
                </c:pt>
                <c:pt idx="3">
                  <c:v>-22.220732006989756</c:v>
                </c:pt>
                <c:pt idx="4">
                  <c:v>-22.078891402961368</c:v>
                </c:pt>
                <c:pt idx="5">
                  <c:v>-22.524495678659878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6617544"/>
        <c:axId val="316617928"/>
      </c:scatterChart>
      <c:valAx>
        <c:axId val="316617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id-ID" sz="1400"/>
                  <a:t>1/T (K)</a:t>
                </a:r>
              </a:p>
            </c:rich>
          </c:tx>
          <c:layout>
            <c:manualLayout>
              <c:xMode val="edge"/>
              <c:yMode val="edge"/>
              <c:x val="0.38476469798995544"/>
              <c:y val="6.7134832918575998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316617928"/>
        <c:crosses val="autoZero"/>
        <c:crossBetween val="midCat"/>
      </c:valAx>
      <c:valAx>
        <c:axId val="3166179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Ln (Effective Difusivity ) CSD</a:t>
                </a:r>
              </a:p>
            </c:rich>
          </c:tx>
          <c:layout>
            <c:manualLayout>
              <c:xMode val="edge"/>
              <c:yMode val="edge"/>
              <c:x val="4.2359602854483529E-2"/>
              <c:y val="0.1936380862654069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3166175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EaCCD!$T$2</c:f>
              <c:strCache>
                <c:ptCount val="1"/>
                <c:pt idx="0">
                  <c:v>Ln(Diff)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6113363954505675"/>
                  <c:y val="-0.60682717544922271"/>
                </c:manualLayout>
              </c:layout>
              <c:numFmt formatCode="General" sourceLinked="0"/>
            </c:trendlineLbl>
          </c:trendline>
          <c:xVal>
            <c:numRef>
              <c:f>EaCCD!$S$3:$S$5</c:f>
              <c:numCache>
                <c:formatCode>General</c:formatCode>
                <c:ptCount val="3"/>
                <c:pt idx="0">
                  <c:v>3.0949212342545884E-3</c:v>
                </c:pt>
                <c:pt idx="1">
                  <c:v>3.0327843993570502E-3</c:v>
                </c:pt>
                <c:pt idx="2">
                  <c:v>2.9163021289005542E-3</c:v>
                </c:pt>
              </c:numCache>
            </c:numRef>
          </c:xVal>
          <c:yVal>
            <c:numRef>
              <c:f>EaCCD!$T$3:$T$5</c:f>
              <c:numCache>
                <c:formatCode>General</c:formatCode>
                <c:ptCount val="3"/>
                <c:pt idx="0">
                  <c:v>-17.756653221471101</c:v>
                </c:pt>
                <c:pt idx="1">
                  <c:v>-21.866421924674945</c:v>
                </c:pt>
                <c:pt idx="2">
                  <c:v>-21.394525775189265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6681720"/>
        <c:axId val="316686208"/>
      </c:scatterChart>
      <c:valAx>
        <c:axId val="316681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6686208"/>
        <c:crosses val="autoZero"/>
        <c:crossBetween val="midCat"/>
      </c:valAx>
      <c:valAx>
        <c:axId val="316686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166817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Diff!$L$2</c:f>
              <c:strCache>
                <c:ptCount val="1"/>
                <c:pt idx="0">
                  <c:v>effective diffusivity (m2/s)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Diff!$J$3:$K$23</c:f>
              <c:multiLvlStrCache>
                <c:ptCount val="21"/>
                <c:lvl>
                  <c:pt idx="0">
                    <c:v>1st Layer</c:v>
                  </c:pt>
                  <c:pt idx="1">
                    <c:v>2nd layer</c:v>
                  </c:pt>
                  <c:pt idx="2">
                    <c:v>3rd Layer</c:v>
                  </c:pt>
                  <c:pt idx="3">
                    <c:v>4th Layer</c:v>
                  </c:pt>
                  <c:pt idx="4">
                    <c:v>5th Layer</c:v>
                  </c:pt>
                  <c:pt idx="5">
                    <c:v>1st Layer</c:v>
                  </c:pt>
                  <c:pt idx="6">
                    <c:v>2nd layer</c:v>
                  </c:pt>
                  <c:pt idx="7">
                    <c:v>3rd Layer</c:v>
                  </c:pt>
                  <c:pt idx="8">
                    <c:v>4th Layer</c:v>
                  </c:pt>
                  <c:pt idx="9">
                    <c:v>5th Layer</c:v>
                  </c:pt>
                  <c:pt idx="10">
                    <c:v>1st Layer</c:v>
                  </c:pt>
                  <c:pt idx="11">
                    <c:v>2nd layer</c:v>
                  </c:pt>
                  <c:pt idx="12">
                    <c:v>3rd Layer</c:v>
                  </c:pt>
                  <c:pt idx="13">
                    <c:v>4th Layer</c:v>
                  </c:pt>
                  <c:pt idx="14">
                    <c:v>5th Layer</c:v>
                  </c:pt>
                  <c:pt idx="15">
                    <c:v>1st Layer</c:v>
                  </c:pt>
                  <c:pt idx="16">
                    <c:v>2nd layer</c:v>
                  </c:pt>
                  <c:pt idx="17">
                    <c:v>3rd Layer</c:v>
                  </c:pt>
                  <c:pt idx="18">
                    <c:v>4th Layer</c:v>
                  </c:pt>
                  <c:pt idx="19">
                    <c:v>5th Layer</c:v>
                  </c:pt>
                </c:lvl>
                <c:lvl>
                  <c:pt idx="0">
                    <c:v>CCD 50° C</c:v>
                  </c:pt>
                  <c:pt idx="5">
                    <c:v>CCD 60° C</c:v>
                  </c:pt>
                  <c:pt idx="10">
                    <c:v>CCD 70° C</c:v>
                  </c:pt>
                  <c:pt idx="15">
                    <c:v>CSD</c:v>
                  </c:pt>
                  <c:pt idx="20">
                    <c:v>OSD</c:v>
                  </c:pt>
                </c:lvl>
              </c:multiLvlStrCache>
            </c:multiLvlStrRef>
          </c:cat>
          <c:val>
            <c:numRef>
              <c:f>Diff!$L$3:$L$23</c:f>
              <c:numCache>
                <c:formatCode>General</c:formatCode>
                <c:ptCount val="21"/>
                <c:pt idx="0">
                  <c:v>6.5376215397514436E-9</c:v>
                </c:pt>
                <c:pt idx="1">
                  <c:v>6.1784115650398257E-9</c:v>
                </c:pt>
                <c:pt idx="2">
                  <c:v>6.5376215397514436E-9</c:v>
                </c:pt>
                <c:pt idx="3">
                  <c:v>5.9628855802128555E-9</c:v>
                </c:pt>
                <c:pt idx="4">
                  <c:v>4.8565188581010725E-9</c:v>
                </c:pt>
                <c:pt idx="5">
                  <c:v>8.1899874234248849E-9</c:v>
                </c:pt>
                <c:pt idx="6">
                  <c:v>8.1899874234248849E-9</c:v>
                </c:pt>
                <c:pt idx="7">
                  <c:v>8.6928813880211499E-9</c:v>
                </c:pt>
                <c:pt idx="8">
                  <c:v>8.477355403194179E-9</c:v>
                </c:pt>
                <c:pt idx="9">
                  <c:v>7.1841994942323557E-9</c:v>
                </c:pt>
                <c:pt idx="10">
                  <c:v>1.3003401084560564E-8</c:v>
                </c:pt>
                <c:pt idx="11">
                  <c:v>1.3578137044099154E-8</c:v>
                </c:pt>
                <c:pt idx="12">
                  <c:v>1.4009189013753096E-8</c:v>
                </c:pt>
                <c:pt idx="13">
                  <c:v>1.4009189013753096E-8</c:v>
                </c:pt>
                <c:pt idx="14">
                  <c:v>1.0848141236290856E-8</c:v>
                </c:pt>
                <c:pt idx="15">
                  <c:v>7.1770152947381232E-9</c:v>
                </c:pt>
                <c:pt idx="16">
                  <c:v>7.7517512542767122E-9</c:v>
                </c:pt>
                <c:pt idx="17">
                  <c:v>6.516068941268747E-9</c:v>
                </c:pt>
                <c:pt idx="18">
                  <c:v>5.7042543984204905E-9</c:v>
                </c:pt>
                <c:pt idx="19">
                  <c:v>6.573542537222606E-9</c:v>
                </c:pt>
                <c:pt idx="20">
                  <c:v>4.2099409036201604E-9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315623400"/>
        <c:axId val="315623784"/>
      </c:barChart>
      <c:catAx>
        <c:axId val="315623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Drying Models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623784"/>
        <c:crosses val="autoZero"/>
        <c:auto val="1"/>
        <c:lblAlgn val="ctr"/>
        <c:lblOffset val="100"/>
        <c:noMultiLvlLbl val="0"/>
      </c:catAx>
      <c:valAx>
        <c:axId val="3156237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Moisture Diffusivity (m/s)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623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EaCSD!$F$2</c:f>
              <c:strCache>
                <c:ptCount val="1"/>
                <c:pt idx="0">
                  <c:v>Ln Diff CCD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EaCSD!$E$3:$E$7</c:f>
              <c:numCache>
                <c:formatCode>General</c:formatCode>
                <c:ptCount val="5"/>
                <c:pt idx="0">
                  <c:v>3.0949212342545884E-3</c:v>
                </c:pt>
                <c:pt idx="1">
                  <c:v>3.1214883256336623E-3</c:v>
                </c:pt>
                <c:pt idx="2">
                  <c:v>3.1284217112466763E-3</c:v>
                </c:pt>
                <c:pt idx="3">
                  <c:v>3.1371564813652904E-3</c:v>
                </c:pt>
                <c:pt idx="4">
                  <c:v>3.1432702583768153E-3</c:v>
                </c:pt>
              </c:numCache>
            </c:numRef>
          </c:xVal>
          <c:yVal>
            <c:numRef>
              <c:f>EaCSD!$F$3:$F$7</c:f>
              <c:numCache>
                <c:formatCode>General</c:formatCode>
                <c:ptCount val="5"/>
                <c:pt idx="0">
                  <c:v>-22.084370868725994</c:v>
                </c:pt>
                <c:pt idx="1">
                  <c:v>-22.140883078989336</c:v>
                </c:pt>
                <c:pt idx="2">
                  <c:v>-22.084370868725994</c:v>
                </c:pt>
                <c:pt idx="3">
                  <c:v>-22.176389767446246</c:v>
                </c:pt>
                <c:pt idx="4">
                  <c:v>-22.381622392193925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6499032"/>
        <c:axId val="316499416"/>
      </c:scatterChart>
      <c:valAx>
        <c:axId val="316499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6499416"/>
        <c:crosses val="autoZero"/>
        <c:crossBetween val="midCat"/>
      </c:valAx>
      <c:valAx>
        <c:axId val="316499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64990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98079845282497"/>
          <c:y val="3.9059026940942862E-2"/>
          <c:w val="0.6071472118616752"/>
          <c:h val="0.80327279417150965"/>
        </c:manualLayout>
      </c:layout>
      <c:scatterChart>
        <c:scatterStyle val="lineMarker"/>
        <c:varyColors val="0"/>
        <c:ser>
          <c:idx val="0"/>
          <c:order val="0"/>
          <c:tx>
            <c:strRef>
              <c:f>Ploynomial!$G$3</c:f>
              <c:strCache>
                <c:ptCount val="1"/>
                <c:pt idx="0">
                  <c:v>CCD 50° C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17428963484827553"/>
                  <c:y val="8.621839839536459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y = -2E-10x</a:t>
                    </a:r>
                    <a:r>
                      <a:rPr lang="en-US" baseline="30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 + 7E-10x + 6E-09</a:t>
                    </a:r>
                    <a:br>
                      <a:rPr lang="en-US" baseline="0">
                        <a:solidFill>
                          <a:sysClr val="windowText" lastClr="000000"/>
                        </a:solidFill>
                      </a:rPr>
                    </a:br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R² = 0,8871 CCD 50</a:t>
                    </a:r>
                    <a:r>
                      <a:rPr lang="en-US" baseline="0">
                        <a:solidFill>
                          <a:sysClr val="windowText" lastClr="000000"/>
                        </a:solidFill>
                        <a:latin typeface="Calibri" panose="020F0502020204030204" pitchFamily="34" charset="0"/>
                        <a:cs typeface="Calibri" panose="020F0502020204030204" pitchFamily="34" charset="0"/>
                      </a:rPr>
                      <a:t>° C</a:t>
                    </a:r>
                    <a:endParaRPr lang="en-US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Ploynomial!$H$2:$L$2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Ploynomial!$H$3:$L$3</c:f>
              <c:numCache>
                <c:formatCode>General</c:formatCode>
                <c:ptCount val="5"/>
                <c:pt idx="0">
                  <c:v>6.5376215397514436E-9</c:v>
                </c:pt>
                <c:pt idx="1">
                  <c:v>6.1784115650398257E-9</c:v>
                </c:pt>
                <c:pt idx="2">
                  <c:v>6.5376215397514436E-9</c:v>
                </c:pt>
                <c:pt idx="3">
                  <c:v>5.9628855802128555E-9</c:v>
                </c:pt>
                <c:pt idx="4">
                  <c:v>4.8565188581010725E-9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Ploynomial!$G$4</c:f>
              <c:strCache>
                <c:ptCount val="1"/>
                <c:pt idx="0">
                  <c:v>CCD 60° C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0.27483317216926834"/>
                  <c:y val="-0.27731853209634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y = -2E-10x</a:t>
                    </a:r>
                    <a:r>
                      <a:rPr lang="en-US" baseline="30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 + 1E-09x + 7E-09</a:t>
                    </a:r>
                    <a:br>
                      <a:rPr lang="en-US" baseline="0">
                        <a:solidFill>
                          <a:sysClr val="windowText" lastClr="000000"/>
                        </a:solidFill>
                      </a:rPr>
                    </a:br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R² = 0,8053 CCD 60</a:t>
                    </a:r>
                    <a:r>
                      <a:rPr lang="en-US" baseline="0">
                        <a:solidFill>
                          <a:sysClr val="windowText" lastClr="000000"/>
                        </a:solidFill>
                        <a:latin typeface="Calibri" panose="020F0502020204030204" pitchFamily="34" charset="0"/>
                        <a:cs typeface="Calibri" panose="020F0502020204030204" pitchFamily="34" charset="0"/>
                      </a:rPr>
                      <a:t>° C</a:t>
                    </a:r>
                    <a:endParaRPr lang="en-US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Ploynomial!$H$2:$L$2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Ploynomial!$H$4:$L$4</c:f>
              <c:numCache>
                <c:formatCode>General</c:formatCode>
                <c:ptCount val="5"/>
                <c:pt idx="0">
                  <c:v>8.1899874234248849E-9</c:v>
                </c:pt>
                <c:pt idx="1">
                  <c:v>8.1899874234248849E-9</c:v>
                </c:pt>
                <c:pt idx="2">
                  <c:v>8.6928813880211499E-9</c:v>
                </c:pt>
                <c:pt idx="3">
                  <c:v>8.477355403194179E-9</c:v>
                </c:pt>
                <c:pt idx="4">
                  <c:v>7.1841994942323557E-9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Ploynomial!$G$5</c:f>
              <c:strCache>
                <c:ptCount val="1"/>
                <c:pt idx="0">
                  <c:v>CCD 70° C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0.27483317216926834"/>
                  <c:y val="-0.1903128021342948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y = -6E-10x</a:t>
                    </a:r>
                    <a:r>
                      <a:rPr lang="en-US" baseline="30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 + 3E-09x + 1E-08</a:t>
                    </a:r>
                    <a:br>
                      <a:rPr lang="en-US" baseline="0">
                        <a:solidFill>
                          <a:sysClr val="windowText" lastClr="000000"/>
                        </a:solidFill>
                      </a:rPr>
                    </a:br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R² = 0,857 CCD 70</a:t>
                    </a:r>
                    <a:r>
                      <a:rPr lang="en-US" baseline="0">
                        <a:solidFill>
                          <a:sysClr val="windowText" lastClr="000000"/>
                        </a:solidFill>
                        <a:latin typeface="Calibri" panose="020F0502020204030204" pitchFamily="34" charset="0"/>
                        <a:cs typeface="Calibri" panose="020F0502020204030204" pitchFamily="34" charset="0"/>
                      </a:rPr>
                      <a:t>°°</a:t>
                    </a:r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 C</a:t>
                    </a:r>
                    <a:endParaRPr lang="en-US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Ploynomial!$H$2:$L$2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Ploynomial!$H$5:$L$5</c:f>
              <c:numCache>
                <c:formatCode>General</c:formatCode>
                <c:ptCount val="5"/>
                <c:pt idx="0">
                  <c:v>1.3003401084560564E-8</c:v>
                </c:pt>
                <c:pt idx="1">
                  <c:v>1.3578137044099154E-8</c:v>
                </c:pt>
                <c:pt idx="2">
                  <c:v>1.4009189013753096E-8</c:v>
                </c:pt>
                <c:pt idx="3">
                  <c:v>1.4009189013753096E-8</c:v>
                </c:pt>
                <c:pt idx="4">
                  <c:v>1.0848141236290856E-8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Ploynomial!$G$6</c:f>
              <c:strCache>
                <c:ptCount val="1"/>
                <c:pt idx="0">
                  <c:v>CSD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18165032002578624"/>
                  <c:y val="0.250213468626123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Ploynomial!$H$2:$L$2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Ploynomial!$H$6:$L$6</c:f>
              <c:numCache>
                <c:formatCode>General</c:formatCode>
                <c:ptCount val="5"/>
                <c:pt idx="0">
                  <c:v>7.1770152947381232E-9</c:v>
                </c:pt>
                <c:pt idx="1">
                  <c:v>7.7517512542767122E-9</c:v>
                </c:pt>
                <c:pt idx="2">
                  <c:v>6.516068941268747E-9</c:v>
                </c:pt>
                <c:pt idx="3">
                  <c:v>5.7042543984204905E-9</c:v>
                </c:pt>
                <c:pt idx="4">
                  <c:v>6.573542537222606E-9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6152216"/>
        <c:axId val="316147904"/>
      </c:scatterChart>
      <c:valAx>
        <c:axId val="316152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Layers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147904"/>
        <c:crosses val="autoZero"/>
        <c:crossBetween val="midCat"/>
      </c:valAx>
      <c:valAx>
        <c:axId val="3161479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Moisture  Diffusivity (m/s)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152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56356</xdr:colOff>
      <xdr:row>0</xdr:row>
      <xdr:rowOff>147637</xdr:rowOff>
    </xdr:from>
    <xdr:to>
      <xdr:col>14</xdr:col>
      <xdr:colOff>532606</xdr:colOff>
      <xdr:row>22</xdr:row>
      <xdr:rowOff>25796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464741</xdr:colOff>
      <xdr:row>24</xdr:row>
      <xdr:rowOff>93264</xdr:rowOff>
    </xdr:from>
    <xdr:to>
      <xdr:col>15</xdr:col>
      <xdr:colOff>392906</xdr:colOff>
      <xdr:row>45</xdr:row>
      <xdr:rowOff>140890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466725</xdr:colOff>
      <xdr:row>1</xdr:row>
      <xdr:rowOff>19050</xdr:rowOff>
    </xdr:from>
    <xdr:to>
      <xdr:col>28</xdr:col>
      <xdr:colOff>161925</xdr:colOff>
      <xdr:row>21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485775</xdr:colOff>
      <xdr:row>9</xdr:row>
      <xdr:rowOff>38100</xdr:rowOff>
    </xdr:from>
    <xdr:ext cx="184731" cy="264560"/>
    <xdr:sp macro="" textlink="">
      <xdr:nvSpPr>
        <xdr:cNvPr id="3" name="TextBox 2"/>
        <xdr:cNvSpPr txBox="1"/>
      </xdr:nvSpPr>
      <xdr:spPr>
        <a:xfrm>
          <a:off x="7800975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13</xdr:col>
      <xdr:colOff>304800</xdr:colOff>
      <xdr:row>4</xdr:row>
      <xdr:rowOff>138111</xdr:rowOff>
    </xdr:from>
    <xdr:to>
      <xdr:col>21</xdr:col>
      <xdr:colOff>309562</xdr:colOff>
      <xdr:row>20</xdr:row>
      <xdr:rowOff>66674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5</xdr:row>
      <xdr:rowOff>161925</xdr:rowOff>
    </xdr:from>
    <xdr:to>
      <xdr:col>14</xdr:col>
      <xdr:colOff>180975</xdr:colOff>
      <xdr:row>20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8</xdr:row>
      <xdr:rowOff>71437</xdr:rowOff>
    </xdr:from>
    <xdr:to>
      <xdr:col>14</xdr:col>
      <xdr:colOff>38100</xdr:colOff>
      <xdr:row>27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45"/>
  <sheetViews>
    <sheetView zoomScale="96" zoomScaleNormal="96" workbookViewId="0">
      <selection activeCell="C16" sqref="C16"/>
    </sheetView>
  </sheetViews>
  <sheetFormatPr defaultRowHeight="15" x14ac:dyDescent="0.25"/>
  <cols>
    <col min="4" max="4" width="14.85546875" style="2" customWidth="1"/>
    <col min="17" max="17" width="12.42578125" bestFit="1" customWidth="1"/>
  </cols>
  <sheetData>
    <row r="2" spans="2:30" x14ac:dyDescent="0.25">
      <c r="G2">
        <v>1</v>
      </c>
      <c r="S2" t="s">
        <v>3</v>
      </c>
      <c r="T2" t="s">
        <v>4</v>
      </c>
    </row>
    <row r="3" spans="2:30" x14ac:dyDescent="0.25">
      <c r="B3" t="s">
        <v>18</v>
      </c>
      <c r="C3" t="s">
        <v>6</v>
      </c>
      <c r="D3" s="2" t="s">
        <v>5</v>
      </c>
      <c r="E3" t="s">
        <v>0</v>
      </c>
      <c r="F3" t="s">
        <v>40</v>
      </c>
      <c r="G3">
        <v>2</v>
      </c>
      <c r="S3">
        <f>E4</f>
        <v>3.0949212342545884E-3</v>
      </c>
      <c r="T3">
        <f>(F4+F5+F6+F7+F8)/5</f>
        <v>-17.756653221471101</v>
      </c>
    </row>
    <row r="4" spans="2:30" x14ac:dyDescent="0.25">
      <c r="B4" t="s">
        <v>7</v>
      </c>
      <c r="C4" t="s">
        <v>8</v>
      </c>
      <c r="D4" s="2">
        <v>49.96</v>
      </c>
      <c r="E4">
        <f>1/(D4+273.15)</f>
        <v>3.0949212342545884E-3</v>
      </c>
      <c r="G4">
        <v>3</v>
      </c>
      <c r="S4">
        <f>E10</f>
        <v>3.0327843993570502E-3</v>
      </c>
      <c r="T4">
        <f>(F10+F11+F12+F13+F9)/5</f>
        <v>-21.866421924674945</v>
      </c>
    </row>
    <row r="5" spans="2:30" x14ac:dyDescent="0.25">
      <c r="C5" t="s">
        <v>9</v>
      </c>
      <c r="D5" s="2">
        <v>47.21</v>
      </c>
      <c r="E5">
        <f t="shared" ref="E5:E18" si="0">1/(D5+273.15)</f>
        <v>3.1214883256336623E-3</v>
      </c>
      <c r="F5">
        <v>-22.140883078989336</v>
      </c>
      <c r="G5">
        <v>4</v>
      </c>
      <c r="S5">
        <f>E14</f>
        <v>2.9163021289005542E-3</v>
      </c>
      <c r="T5">
        <f>(F14+F15+F16+F17+F18)/5</f>
        <v>-21.394525775189265</v>
      </c>
    </row>
    <row r="6" spans="2:30" x14ac:dyDescent="0.25">
      <c r="C6" t="s">
        <v>10</v>
      </c>
      <c r="D6" s="2">
        <v>46.5</v>
      </c>
      <c r="E6">
        <f t="shared" si="0"/>
        <v>3.1284217112466763E-3</v>
      </c>
      <c r="F6">
        <v>-22.084370868725994</v>
      </c>
      <c r="G6">
        <v>5</v>
      </c>
    </row>
    <row r="7" spans="2:30" x14ac:dyDescent="0.25">
      <c r="C7" t="s">
        <v>11</v>
      </c>
      <c r="D7" s="2">
        <v>45.61</v>
      </c>
      <c r="E7">
        <f t="shared" si="0"/>
        <v>3.1371564813652904E-3</v>
      </c>
      <c r="F7">
        <v>-22.176389767446246</v>
      </c>
      <c r="G7">
        <v>6</v>
      </c>
    </row>
    <row r="8" spans="2:30" ht="18" x14ac:dyDescent="0.25">
      <c r="C8" t="s">
        <v>12</v>
      </c>
      <c r="D8" s="2">
        <v>44.99</v>
      </c>
      <c r="E8">
        <f t="shared" si="0"/>
        <v>3.1432702583768153E-3</v>
      </c>
      <c r="F8">
        <v>-22.381622392193925</v>
      </c>
      <c r="G8">
        <v>7</v>
      </c>
      <c r="P8" s="1" t="s">
        <v>2</v>
      </c>
      <c r="Q8" s="1">
        <f>R10</f>
        <v>36.361214999999994</v>
      </c>
    </row>
    <row r="9" spans="2:30" x14ac:dyDescent="0.25">
      <c r="B9" t="s">
        <v>13</v>
      </c>
      <c r="C9" t="s">
        <v>8</v>
      </c>
      <c r="D9" s="2">
        <v>60.023000000000003</v>
      </c>
      <c r="E9">
        <f t="shared" si="0"/>
        <v>3.0014436944170147E-3</v>
      </c>
      <c r="F9">
        <v>-21.859031926848349</v>
      </c>
      <c r="G9">
        <v>8</v>
      </c>
      <c r="Q9" t="s">
        <v>39</v>
      </c>
    </row>
    <row r="10" spans="2:30" x14ac:dyDescent="0.25">
      <c r="C10" t="s">
        <v>9</v>
      </c>
      <c r="D10" s="2">
        <v>56.58</v>
      </c>
      <c r="E10">
        <f t="shared" si="0"/>
        <v>3.0327843993570502E-3</v>
      </c>
      <c r="F10">
        <v>-21.859031926848349</v>
      </c>
      <c r="G10">
        <v>9</v>
      </c>
      <c r="R10">
        <f>(4470*8.1345)/1000</f>
        <v>36.361214999999994</v>
      </c>
      <c r="AD10">
        <f>(4321*8.1345)/1000</f>
        <v>35.149174499999994</v>
      </c>
    </row>
    <row r="11" spans="2:30" x14ac:dyDescent="0.25">
      <c r="C11" t="s">
        <v>10</v>
      </c>
      <c r="D11" s="2">
        <v>55.06</v>
      </c>
      <c r="E11">
        <f t="shared" si="0"/>
        <v>3.0468297736205479E-3</v>
      </c>
      <c r="F11">
        <v>-21.799439829646104</v>
      </c>
      <c r="G11">
        <v>10</v>
      </c>
      <c r="P11" t="s">
        <v>37</v>
      </c>
      <c r="Q11">
        <f>EXP(-8.18)</f>
        <v>2.8020194012871202E-4</v>
      </c>
    </row>
    <row r="12" spans="2:30" x14ac:dyDescent="0.25">
      <c r="C12" t="s">
        <v>11</v>
      </c>
      <c r="D12" s="2">
        <v>53.2</v>
      </c>
      <c r="E12">
        <f t="shared" si="0"/>
        <v>3.0641948827945459E-3</v>
      </c>
      <c r="F12">
        <v>-21.82454575077718</v>
      </c>
      <c r="G12">
        <v>11</v>
      </c>
      <c r="Q12" t="s">
        <v>38</v>
      </c>
    </row>
    <row r="13" spans="2:30" x14ac:dyDescent="0.25">
      <c r="C13" t="s">
        <v>12</v>
      </c>
      <c r="D13" s="2">
        <v>50.95</v>
      </c>
      <c r="E13">
        <f t="shared" si="0"/>
        <v>3.0854674483184207E-3</v>
      </c>
      <c r="F13">
        <v>-21.990060189254752</v>
      </c>
      <c r="G13">
        <v>12</v>
      </c>
    </row>
    <row r="14" spans="2:30" x14ac:dyDescent="0.25">
      <c r="B14" t="s">
        <v>14</v>
      </c>
      <c r="C14" t="s">
        <v>8</v>
      </c>
      <c r="D14" s="2">
        <v>69.75</v>
      </c>
      <c r="E14">
        <f t="shared" si="0"/>
        <v>2.9163021289005542E-3</v>
      </c>
      <c r="F14">
        <v>-21.396733343977019</v>
      </c>
      <c r="G14">
        <v>13</v>
      </c>
    </row>
    <row r="15" spans="2:30" x14ac:dyDescent="0.25">
      <c r="C15" t="s">
        <v>9</v>
      </c>
      <c r="D15" s="2">
        <v>65.3</v>
      </c>
      <c r="E15">
        <f t="shared" si="0"/>
        <v>2.954646181119811E-3</v>
      </c>
      <c r="F15">
        <v>-21.353483360183201</v>
      </c>
      <c r="G15">
        <v>14</v>
      </c>
    </row>
    <row r="16" spans="2:30" x14ac:dyDescent="0.25">
      <c r="C16" t="s">
        <v>10</v>
      </c>
      <c r="D16" s="2">
        <v>63.12</v>
      </c>
      <c r="E16">
        <f t="shared" si="0"/>
        <v>2.9738008148214234E-3</v>
      </c>
      <c r="F16">
        <v>-21.322230816679099</v>
      </c>
      <c r="G16">
        <v>15</v>
      </c>
    </row>
    <row r="17" spans="2:18" x14ac:dyDescent="0.25">
      <c r="C17" t="s">
        <v>11</v>
      </c>
      <c r="D17" s="2">
        <v>60.98</v>
      </c>
      <c r="E17">
        <f t="shared" si="0"/>
        <v>2.9928470954418938E-3</v>
      </c>
      <c r="F17">
        <v>-21.322230816679099</v>
      </c>
      <c r="G17">
        <v>16</v>
      </c>
    </row>
    <row r="18" spans="2:18" x14ac:dyDescent="0.25">
      <c r="C18" t="s">
        <v>12</v>
      </c>
      <c r="D18" s="2">
        <v>55.68</v>
      </c>
      <c r="E18">
        <f t="shared" si="0"/>
        <v>3.0410850591491047E-3</v>
      </c>
      <c r="F18">
        <v>-21.57795053842792</v>
      </c>
      <c r="G18">
        <v>17</v>
      </c>
    </row>
    <row r="19" spans="2:18" x14ac:dyDescent="0.25">
      <c r="G19">
        <v>18</v>
      </c>
    </row>
    <row r="20" spans="2:18" x14ac:dyDescent="0.25">
      <c r="G20">
        <v>19</v>
      </c>
    </row>
    <row r="21" spans="2:18" x14ac:dyDescent="0.25">
      <c r="G21">
        <v>20</v>
      </c>
    </row>
    <row r="22" spans="2:18" x14ac:dyDescent="0.25">
      <c r="G22">
        <v>21</v>
      </c>
    </row>
    <row r="25" spans="2:18" x14ac:dyDescent="0.25">
      <c r="E25" t="s">
        <v>0</v>
      </c>
      <c r="F25" t="s">
        <v>1</v>
      </c>
      <c r="G25">
        <v>1</v>
      </c>
    </row>
    <row r="26" spans="2:18" x14ac:dyDescent="0.25">
      <c r="B26" t="s">
        <v>15</v>
      </c>
      <c r="C26" t="s">
        <v>8</v>
      </c>
      <c r="D26" s="2">
        <v>44.12</v>
      </c>
      <c r="E26">
        <f>1/(D26+273.15)</f>
        <v>3.1518895577898952E-3</v>
      </c>
      <c r="F26">
        <v>-21.991060689588338</v>
      </c>
      <c r="G26">
        <v>2</v>
      </c>
    </row>
    <row r="27" spans="2:18" ht="18" x14ac:dyDescent="0.25">
      <c r="C27" t="s">
        <v>9</v>
      </c>
      <c r="D27" s="2">
        <v>38.21</v>
      </c>
      <c r="E27">
        <f t="shared" ref="E27:E31" si="1">1/(D27+273.15)</f>
        <v>3.2117163412127446E-3</v>
      </c>
      <c r="F27">
        <v>-21.914025502978756</v>
      </c>
      <c r="G27">
        <v>3</v>
      </c>
      <c r="P27" s="1" t="s">
        <v>2</v>
      </c>
      <c r="Q27" s="1">
        <f>R27</f>
        <v>31.277152499999996</v>
      </c>
      <c r="R27">
        <f>(3845*8.1345)/1000</f>
        <v>31.277152499999996</v>
      </c>
    </row>
    <row r="28" spans="2:18" x14ac:dyDescent="0.25">
      <c r="C28" t="s">
        <v>10</v>
      </c>
      <c r="D28" s="2">
        <v>37.39</v>
      </c>
      <c r="E28">
        <f t="shared" si="1"/>
        <v>3.2201970760610552E-3</v>
      </c>
      <c r="F28">
        <v>-22.087673018121755</v>
      </c>
      <c r="G28">
        <v>4</v>
      </c>
      <c r="P28" t="s">
        <v>36</v>
      </c>
      <c r="Q28">
        <f>EXP(-9.738)</f>
        <v>5.8998413750778749E-5</v>
      </c>
    </row>
    <row r="29" spans="2:18" x14ac:dyDescent="0.25">
      <c r="C29" t="s">
        <v>11</v>
      </c>
      <c r="D29" s="2">
        <v>36.4</v>
      </c>
      <c r="E29">
        <f t="shared" si="1"/>
        <v>3.230495881117752E-3</v>
      </c>
      <c r="F29">
        <v>-22.220732006989756</v>
      </c>
      <c r="G29">
        <v>5</v>
      </c>
    </row>
    <row r="30" spans="2:18" x14ac:dyDescent="0.25">
      <c r="C30" t="s">
        <v>12</v>
      </c>
      <c r="D30" s="2">
        <v>35.36</v>
      </c>
      <c r="E30">
        <f t="shared" si="1"/>
        <v>3.2413860166607242E-3</v>
      </c>
      <c r="F30">
        <v>-22.078891402961368</v>
      </c>
      <c r="G30">
        <v>6</v>
      </c>
    </row>
    <row r="31" spans="2:18" x14ac:dyDescent="0.25">
      <c r="B31" t="s">
        <v>16</v>
      </c>
      <c r="D31" s="2">
        <v>30.92</v>
      </c>
      <c r="E31">
        <f t="shared" si="1"/>
        <v>3.2887164139836222E-3</v>
      </c>
      <c r="F31">
        <v>-22.524495678659878</v>
      </c>
      <c r="G31">
        <v>7</v>
      </c>
    </row>
    <row r="32" spans="2:18" x14ac:dyDescent="0.25">
      <c r="G32">
        <v>8</v>
      </c>
    </row>
    <row r="33" spans="7:7" x14ac:dyDescent="0.25">
      <c r="G33">
        <v>9</v>
      </c>
    </row>
    <row r="34" spans="7:7" x14ac:dyDescent="0.25">
      <c r="G34">
        <v>10</v>
      </c>
    </row>
    <row r="35" spans="7:7" x14ac:dyDescent="0.25">
      <c r="G35">
        <v>11</v>
      </c>
    </row>
    <row r="36" spans="7:7" x14ac:dyDescent="0.25">
      <c r="G36">
        <v>12</v>
      </c>
    </row>
    <row r="37" spans="7:7" x14ac:dyDescent="0.25">
      <c r="G37">
        <v>13</v>
      </c>
    </row>
    <row r="38" spans="7:7" x14ac:dyDescent="0.25">
      <c r="G38">
        <v>14</v>
      </c>
    </row>
    <row r="39" spans="7:7" x14ac:dyDescent="0.25">
      <c r="G39">
        <v>15</v>
      </c>
    </row>
    <row r="40" spans="7:7" x14ac:dyDescent="0.25">
      <c r="G40">
        <v>16</v>
      </c>
    </row>
    <row r="41" spans="7:7" x14ac:dyDescent="0.25">
      <c r="G41">
        <v>17</v>
      </c>
    </row>
    <row r="42" spans="7:7" x14ac:dyDescent="0.25">
      <c r="G42">
        <v>18</v>
      </c>
    </row>
    <row r="43" spans="7:7" x14ac:dyDescent="0.25">
      <c r="G43">
        <v>19</v>
      </c>
    </row>
    <row r="44" spans="7:7" x14ac:dyDescent="0.25">
      <c r="G44">
        <v>20</v>
      </c>
    </row>
    <row r="45" spans="7:7" x14ac:dyDescent="0.25">
      <c r="G45">
        <v>21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3"/>
  <sheetViews>
    <sheetView topLeftCell="F1" workbookViewId="0">
      <selection activeCell="M20" sqref="M20"/>
    </sheetView>
  </sheetViews>
  <sheetFormatPr defaultRowHeight="15" x14ac:dyDescent="0.25"/>
  <sheetData>
    <row r="2" spans="2:12" x14ac:dyDescent="0.25">
      <c r="D2" t="s">
        <v>21</v>
      </c>
      <c r="E2" t="s">
        <v>22</v>
      </c>
      <c r="F2" t="s">
        <v>23</v>
      </c>
      <c r="G2" t="s">
        <v>24</v>
      </c>
      <c r="H2" t="s">
        <v>25</v>
      </c>
      <c r="K2" t="s">
        <v>26</v>
      </c>
      <c r="L2" t="s">
        <v>27</v>
      </c>
    </row>
    <row r="3" spans="2:12" x14ac:dyDescent="0.25">
      <c r="B3" t="s">
        <v>28</v>
      </c>
      <c r="C3" t="s">
        <v>29</v>
      </c>
      <c r="D3">
        <v>9.0999999999999998E-2</v>
      </c>
      <c r="E3">
        <f>4*0.025*0.0255</f>
        <v>2.5500000000000002E-3</v>
      </c>
      <c r="F3">
        <f>3.14*3.14</f>
        <v>9.8596000000000004</v>
      </c>
      <c r="G3">
        <f>(D3*E3)/F3</f>
        <v>2.3535437543105196E-5</v>
      </c>
      <c r="H3">
        <f>(G3/(60*60))</f>
        <v>6.5376215397514436E-9</v>
      </c>
      <c r="I3" t="s">
        <v>18</v>
      </c>
      <c r="J3" t="s">
        <v>41</v>
      </c>
      <c r="K3" t="s">
        <v>29</v>
      </c>
      <c r="L3">
        <f>H3</f>
        <v>6.5376215397514436E-9</v>
      </c>
    </row>
    <row r="4" spans="2:12" x14ac:dyDescent="0.25">
      <c r="C4" t="s">
        <v>30</v>
      </c>
      <c r="D4">
        <f>0.086</f>
        <v>8.5999999999999993E-2</v>
      </c>
      <c r="E4">
        <f t="shared" ref="E4:E23" si="0">4*0.025*0.0255</f>
        <v>2.5500000000000002E-3</v>
      </c>
      <c r="F4">
        <f t="shared" ref="F4:F23" si="1">3.14*3.14</f>
        <v>9.8596000000000004</v>
      </c>
      <c r="G4">
        <f t="shared" ref="G4:G23" si="2">(D4*E4)/F4</f>
        <v>2.2242281634143373E-5</v>
      </c>
      <c r="H4">
        <f t="shared" ref="H4:H23" si="3">(G4/(60*60))</f>
        <v>6.1784115650398257E-9</v>
      </c>
      <c r="K4" t="s">
        <v>30</v>
      </c>
      <c r="L4">
        <f t="shared" ref="L4:L23" si="4">H4</f>
        <v>6.1784115650398257E-9</v>
      </c>
    </row>
    <row r="5" spans="2:12" x14ac:dyDescent="0.25">
      <c r="C5" t="s">
        <v>31</v>
      </c>
      <c r="D5">
        <f>0.091</f>
        <v>9.0999999999999998E-2</v>
      </c>
      <c r="E5">
        <f t="shared" si="0"/>
        <v>2.5500000000000002E-3</v>
      </c>
      <c r="F5">
        <f t="shared" si="1"/>
        <v>9.8596000000000004</v>
      </c>
      <c r="G5">
        <f t="shared" si="2"/>
        <v>2.3535437543105196E-5</v>
      </c>
      <c r="H5">
        <f t="shared" si="3"/>
        <v>6.5376215397514436E-9</v>
      </c>
      <c r="K5" t="s">
        <v>31</v>
      </c>
      <c r="L5">
        <f t="shared" si="4"/>
        <v>6.5376215397514436E-9</v>
      </c>
    </row>
    <row r="6" spans="2:12" x14ac:dyDescent="0.25">
      <c r="C6" t="s">
        <v>32</v>
      </c>
      <c r="D6">
        <v>8.3000000000000004E-2</v>
      </c>
      <c r="E6">
        <f t="shared" si="0"/>
        <v>2.5500000000000002E-3</v>
      </c>
      <c r="F6">
        <f t="shared" si="1"/>
        <v>9.8596000000000004</v>
      </c>
      <c r="G6">
        <f t="shared" si="2"/>
        <v>2.146638808876628E-5</v>
      </c>
      <c r="H6">
        <f t="shared" si="3"/>
        <v>5.9628855802128555E-9</v>
      </c>
      <c r="K6" t="s">
        <v>32</v>
      </c>
      <c r="L6">
        <f t="shared" si="4"/>
        <v>5.9628855802128555E-9</v>
      </c>
    </row>
    <row r="7" spans="2:12" x14ac:dyDescent="0.25">
      <c r="C7" t="s">
        <v>33</v>
      </c>
      <c r="D7">
        <v>6.7599999999999993E-2</v>
      </c>
      <c r="E7">
        <f t="shared" si="0"/>
        <v>2.5500000000000002E-3</v>
      </c>
      <c r="F7">
        <f t="shared" si="1"/>
        <v>9.8596000000000004</v>
      </c>
      <c r="G7">
        <f t="shared" si="2"/>
        <v>1.7483467889163861E-5</v>
      </c>
      <c r="H7">
        <f t="shared" si="3"/>
        <v>4.8565188581010725E-9</v>
      </c>
      <c r="K7" t="s">
        <v>33</v>
      </c>
      <c r="L7">
        <f t="shared" si="4"/>
        <v>4.8565188581010725E-9</v>
      </c>
    </row>
    <row r="8" spans="2:12" x14ac:dyDescent="0.25">
      <c r="B8" t="s">
        <v>34</v>
      </c>
      <c r="C8" t="s">
        <v>29</v>
      </c>
      <c r="D8">
        <v>0.114</v>
      </c>
      <c r="E8">
        <f t="shared" si="0"/>
        <v>2.5500000000000002E-3</v>
      </c>
      <c r="F8">
        <f t="shared" si="1"/>
        <v>9.8596000000000004</v>
      </c>
      <c r="G8">
        <f t="shared" si="2"/>
        <v>2.9483954724329588E-5</v>
      </c>
      <c r="H8">
        <f t="shared" si="3"/>
        <v>8.1899874234248849E-9</v>
      </c>
      <c r="J8" t="s">
        <v>42</v>
      </c>
      <c r="K8" t="s">
        <v>29</v>
      </c>
      <c r="L8">
        <f t="shared" si="4"/>
        <v>8.1899874234248849E-9</v>
      </c>
    </row>
    <row r="9" spans="2:12" x14ac:dyDescent="0.25">
      <c r="C9" t="s">
        <v>30</v>
      </c>
      <c r="D9">
        <v>0.114</v>
      </c>
      <c r="E9">
        <f t="shared" si="0"/>
        <v>2.5500000000000002E-3</v>
      </c>
      <c r="F9">
        <f t="shared" si="1"/>
        <v>9.8596000000000004</v>
      </c>
      <c r="G9">
        <f t="shared" si="2"/>
        <v>2.9483954724329588E-5</v>
      </c>
      <c r="H9">
        <f t="shared" si="3"/>
        <v>8.1899874234248849E-9</v>
      </c>
      <c r="K9" t="s">
        <v>30</v>
      </c>
      <c r="L9">
        <f t="shared" si="4"/>
        <v>8.1899874234248849E-9</v>
      </c>
    </row>
    <row r="10" spans="2:12" x14ac:dyDescent="0.25">
      <c r="C10" t="s">
        <v>31</v>
      </c>
      <c r="D10">
        <v>0.121</v>
      </c>
      <c r="E10">
        <f t="shared" si="0"/>
        <v>2.5500000000000002E-3</v>
      </c>
      <c r="F10">
        <f t="shared" si="1"/>
        <v>9.8596000000000004</v>
      </c>
      <c r="G10">
        <f t="shared" si="2"/>
        <v>3.1294372996876138E-5</v>
      </c>
      <c r="H10">
        <f t="shared" si="3"/>
        <v>8.6928813880211499E-9</v>
      </c>
      <c r="K10" t="s">
        <v>31</v>
      </c>
      <c r="L10">
        <f t="shared" si="4"/>
        <v>8.6928813880211499E-9</v>
      </c>
    </row>
    <row r="11" spans="2:12" x14ac:dyDescent="0.25">
      <c r="C11" t="s">
        <v>32</v>
      </c>
      <c r="D11">
        <v>0.11799999999999999</v>
      </c>
      <c r="E11">
        <f t="shared" si="0"/>
        <v>2.5500000000000002E-3</v>
      </c>
      <c r="F11">
        <f t="shared" si="1"/>
        <v>9.8596000000000004</v>
      </c>
      <c r="G11">
        <f t="shared" si="2"/>
        <v>3.0518479451499046E-5</v>
      </c>
      <c r="H11">
        <f t="shared" si="3"/>
        <v>8.477355403194179E-9</v>
      </c>
      <c r="K11" t="s">
        <v>32</v>
      </c>
      <c r="L11">
        <f t="shared" si="4"/>
        <v>8.477355403194179E-9</v>
      </c>
    </row>
    <row r="12" spans="2:12" x14ac:dyDescent="0.25">
      <c r="C12" t="s">
        <v>33</v>
      </c>
      <c r="D12">
        <v>0.1</v>
      </c>
      <c r="E12">
        <f t="shared" si="0"/>
        <v>2.5500000000000002E-3</v>
      </c>
      <c r="F12">
        <f t="shared" si="1"/>
        <v>9.8596000000000004</v>
      </c>
      <c r="G12">
        <f t="shared" si="2"/>
        <v>2.586311817923648E-5</v>
      </c>
      <c r="H12">
        <f t="shared" si="3"/>
        <v>7.1841994942323557E-9</v>
      </c>
      <c r="K12" t="s">
        <v>33</v>
      </c>
      <c r="L12">
        <f t="shared" si="4"/>
        <v>7.1841994942323557E-9</v>
      </c>
    </row>
    <row r="13" spans="2:12" x14ac:dyDescent="0.25">
      <c r="B13" t="s">
        <v>35</v>
      </c>
      <c r="C13" t="s">
        <v>29</v>
      </c>
      <c r="D13">
        <v>0.18099999999999999</v>
      </c>
      <c r="E13">
        <f t="shared" si="0"/>
        <v>2.5500000000000002E-3</v>
      </c>
      <c r="F13">
        <f t="shared" si="1"/>
        <v>9.8596000000000004</v>
      </c>
      <c r="G13">
        <f t="shared" si="2"/>
        <v>4.681224390441803E-5</v>
      </c>
      <c r="H13">
        <f t="shared" si="3"/>
        <v>1.3003401084560564E-8</v>
      </c>
      <c r="J13" t="s">
        <v>43</v>
      </c>
      <c r="K13" t="s">
        <v>29</v>
      </c>
      <c r="L13">
        <f t="shared" si="4"/>
        <v>1.3003401084560564E-8</v>
      </c>
    </row>
    <row r="14" spans="2:12" x14ac:dyDescent="0.25">
      <c r="C14" t="s">
        <v>30</v>
      </c>
      <c r="D14">
        <v>0.189</v>
      </c>
      <c r="E14">
        <f t="shared" si="0"/>
        <v>2.5500000000000002E-3</v>
      </c>
      <c r="F14">
        <f t="shared" si="1"/>
        <v>9.8596000000000004</v>
      </c>
      <c r="G14">
        <f t="shared" si="2"/>
        <v>4.8881293358756952E-5</v>
      </c>
      <c r="H14">
        <f t="shared" si="3"/>
        <v>1.3578137044099154E-8</v>
      </c>
      <c r="K14" t="s">
        <v>30</v>
      </c>
      <c r="L14">
        <f t="shared" si="4"/>
        <v>1.3578137044099154E-8</v>
      </c>
    </row>
    <row r="15" spans="2:12" x14ac:dyDescent="0.25">
      <c r="C15" t="s">
        <v>31</v>
      </c>
      <c r="D15">
        <v>0.19500000000000001</v>
      </c>
      <c r="E15">
        <f t="shared" si="0"/>
        <v>2.5500000000000002E-3</v>
      </c>
      <c r="F15">
        <f t="shared" si="1"/>
        <v>9.8596000000000004</v>
      </c>
      <c r="G15">
        <f t="shared" si="2"/>
        <v>5.0433080449511144E-5</v>
      </c>
      <c r="H15">
        <f t="shared" si="3"/>
        <v>1.4009189013753096E-8</v>
      </c>
      <c r="K15" t="s">
        <v>31</v>
      </c>
      <c r="L15">
        <f t="shared" si="4"/>
        <v>1.4009189013753096E-8</v>
      </c>
    </row>
    <row r="16" spans="2:12" x14ac:dyDescent="0.25">
      <c r="C16" t="s">
        <v>32</v>
      </c>
      <c r="D16">
        <v>0.19500000000000001</v>
      </c>
      <c r="E16">
        <f t="shared" si="0"/>
        <v>2.5500000000000002E-3</v>
      </c>
      <c r="F16">
        <f t="shared" si="1"/>
        <v>9.8596000000000004</v>
      </c>
      <c r="G16">
        <f t="shared" si="2"/>
        <v>5.0433080449511144E-5</v>
      </c>
      <c r="H16">
        <f t="shared" si="3"/>
        <v>1.4009189013753096E-8</v>
      </c>
      <c r="K16" t="s">
        <v>32</v>
      </c>
      <c r="L16">
        <f t="shared" si="4"/>
        <v>1.4009189013753096E-8</v>
      </c>
    </row>
    <row r="17" spans="2:12" x14ac:dyDescent="0.25">
      <c r="C17" t="s">
        <v>33</v>
      </c>
      <c r="D17">
        <v>0.151</v>
      </c>
      <c r="E17">
        <f t="shared" si="0"/>
        <v>2.5500000000000002E-3</v>
      </c>
      <c r="F17">
        <f t="shared" si="1"/>
        <v>9.8596000000000004</v>
      </c>
      <c r="G17">
        <f t="shared" si="2"/>
        <v>3.9053308450647084E-5</v>
      </c>
      <c r="H17">
        <f t="shared" si="3"/>
        <v>1.0848141236290856E-8</v>
      </c>
      <c r="K17" t="s">
        <v>33</v>
      </c>
      <c r="L17">
        <f t="shared" si="4"/>
        <v>1.0848141236290856E-8</v>
      </c>
    </row>
    <row r="18" spans="2:12" x14ac:dyDescent="0.25">
      <c r="B18" t="s">
        <v>15</v>
      </c>
      <c r="C18" t="s">
        <v>29</v>
      </c>
      <c r="D18">
        <v>9.9900000000000003E-2</v>
      </c>
      <c r="E18">
        <f t="shared" si="0"/>
        <v>2.5500000000000002E-3</v>
      </c>
      <c r="F18">
        <f t="shared" si="1"/>
        <v>9.8596000000000004</v>
      </c>
      <c r="G18">
        <f t="shared" si="2"/>
        <v>2.5837255061057243E-5</v>
      </c>
      <c r="H18">
        <f t="shared" si="3"/>
        <v>7.1770152947381232E-9</v>
      </c>
      <c r="J18" t="s">
        <v>15</v>
      </c>
      <c r="K18" t="s">
        <v>29</v>
      </c>
      <c r="L18">
        <f t="shared" si="4"/>
        <v>7.1770152947381232E-9</v>
      </c>
    </row>
    <row r="19" spans="2:12" x14ac:dyDescent="0.25">
      <c r="C19" t="s">
        <v>30</v>
      </c>
      <c r="D19">
        <v>0.1079</v>
      </c>
      <c r="E19">
        <f t="shared" si="0"/>
        <v>2.5500000000000002E-3</v>
      </c>
      <c r="F19">
        <f t="shared" si="1"/>
        <v>9.8596000000000004</v>
      </c>
      <c r="G19">
        <f t="shared" si="2"/>
        <v>2.7906304515396162E-5</v>
      </c>
      <c r="H19">
        <f t="shared" si="3"/>
        <v>7.7517512542767122E-9</v>
      </c>
      <c r="K19" t="s">
        <v>30</v>
      </c>
      <c r="L19">
        <f t="shared" si="4"/>
        <v>7.7517512542767122E-9</v>
      </c>
    </row>
    <row r="20" spans="2:12" x14ac:dyDescent="0.25">
      <c r="C20" t="s">
        <v>31</v>
      </c>
      <c r="D20">
        <v>9.0700000000000003E-2</v>
      </c>
      <c r="E20">
        <f t="shared" si="0"/>
        <v>2.5500000000000002E-3</v>
      </c>
      <c r="F20">
        <f t="shared" si="1"/>
        <v>9.8596000000000004</v>
      </c>
      <c r="G20">
        <f t="shared" si="2"/>
        <v>2.345784818856749E-5</v>
      </c>
      <c r="H20">
        <f t="shared" si="3"/>
        <v>6.516068941268747E-9</v>
      </c>
      <c r="K20" t="s">
        <v>31</v>
      </c>
      <c r="L20">
        <f t="shared" si="4"/>
        <v>6.516068941268747E-9</v>
      </c>
    </row>
    <row r="21" spans="2:12" x14ac:dyDescent="0.25">
      <c r="C21" t="s">
        <v>32</v>
      </c>
      <c r="D21">
        <v>7.9399999999999998E-2</v>
      </c>
      <c r="E21">
        <f t="shared" si="0"/>
        <v>2.5500000000000002E-3</v>
      </c>
      <c r="F21">
        <f t="shared" si="1"/>
        <v>9.8596000000000004</v>
      </c>
      <c r="G21">
        <f t="shared" si="2"/>
        <v>2.0535315834313766E-5</v>
      </c>
      <c r="H21">
        <f t="shared" si="3"/>
        <v>5.7042543984204905E-9</v>
      </c>
      <c r="K21" t="s">
        <v>32</v>
      </c>
      <c r="L21">
        <f t="shared" si="4"/>
        <v>5.7042543984204905E-9</v>
      </c>
    </row>
    <row r="22" spans="2:12" x14ac:dyDescent="0.25">
      <c r="C22" t="s">
        <v>33</v>
      </c>
      <c r="D22">
        <v>9.1499999999999998E-2</v>
      </c>
      <c r="E22">
        <f t="shared" si="0"/>
        <v>2.5500000000000002E-3</v>
      </c>
      <c r="F22">
        <f t="shared" si="1"/>
        <v>9.8596000000000004</v>
      </c>
      <c r="G22">
        <f t="shared" si="2"/>
        <v>2.366475313400138E-5</v>
      </c>
      <c r="H22">
        <f t="shared" si="3"/>
        <v>6.573542537222606E-9</v>
      </c>
      <c r="K22" t="s">
        <v>33</v>
      </c>
      <c r="L22">
        <f t="shared" si="4"/>
        <v>6.573542537222606E-9</v>
      </c>
    </row>
    <row r="23" spans="2:12" x14ac:dyDescent="0.25">
      <c r="B23" t="s">
        <v>16</v>
      </c>
      <c r="D23">
        <f>0.0586</f>
        <v>5.8599999999999999E-2</v>
      </c>
      <c r="E23">
        <f t="shared" si="0"/>
        <v>2.5500000000000002E-3</v>
      </c>
      <c r="F23">
        <f t="shared" si="1"/>
        <v>9.8596000000000004</v>
      </c>
      <c r="G23">
        <f t="shared" si="2"/>
        <v>1.5155787253032578E-5</v>
      </c>
      <c r="H23">
        <f t="shared" si="3"/>
        <v>4.2099409036201604E-9</v>
      </c>
      <c r="J23" t="s">
        <v>16</v>
      </c>
      <c r="L23">
        <f t="shared" si="4"/>
        <v>4.2099409036201604E-9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11"/>
  <sheetViews>
    <sheetView workbookViewId="0">
      <selection activeCell="R11" sqref="R11"/>
    </sheetView>
  </sheetViews>
  <sheetFormatPr defaultRowHeight="15" x14ac:dyDescent="0.25"/>
  <sheetData>
    <row r="2" spans="3:17" x14ac:dyDescent="0.25">
      <c r="C2" t="s">
        <v>6</v>
      </c>
      <c r="D2" t="s">
        <v>5</v>
      </c>
      <c r="E2" t="s">
        <v>0</v>
      </c>
      <c r="F2" t="s">
        <v>17</v>
      </c>
    </row>
    <row r="3" spans="3:17" x14ac:dyDescent="0.25">
      <c r="C3" t="s">
        <v>8</v>
      </c>
      <c r="D3">
        <v>49.96</v>
      </c>
      <c r="E3">
        <v>3.0949212342545884E-3</v>
      </c>
      <c r="F3">
        <v>-22.084370868725994</v>
      </c>
    </row>
    <row r="4" spans="3:17" x14ac:dyDescent="0.25">
      <c r="C4" t="s">
        <v>9</v>
      </c>
      <c r="D4">
        <v>47.21</v>
      </c>
      <c r="E4">
        <v>3.1214883256336623E-3</v>
      </c>
      <c r="F4">
        <v>-22.140883078989336</v>
      </c>
    </row>
    <row r="5" spans="3:17" x14ac:dyDescent="0.25">
      <c r="C5" t="s">
        <v>10</v>
      </c>
      <c r="D5">
        <v>46.5</v>
      </c>
      <c r="E5">
        <v>3.1284217112466763E-3</v>
      </c>
      <c r="F5">
        <v>-22.084370868725994</v>
      </c>
    </row>
    <row r="6" spans="3:17" x14ac:dyDescent="0.25">
      <c r="C6" t="s">
        <v>11</v>
      </c>
      <c r="D6">
        <v>45.61</v>
      </c>
      <c r="E6">
        <v>3.1371564813652904E-3</v>
      </c>
      <c r="F6">
        <v>-22.176389767446246</v>
      </c>
    </row>
    <row r="7" spans="3:17" x14ac:dyDescent="0.25">
      <c r="C7" t="s">
        <v>12</v>
      </c>
      <c r="D7">
        <v>44.99</v>
      </c>
      <c r="E7">
        <v>3.1432702583768153E-3</v>
      </c>
      <c r="F7">
        <v>-22.381622392193925</v>
      </c>
    </row>
    <row r="11" spans="3:17" x14ac:dyDescent="0.25">
      <c r="P11" t="s">
        <v>37</v>
      </c>
      <c r="Q11">
        <f>EXP(-8.151)</f>
        <v>2.8844676858814423E-4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2"/>
  <sheetViews>
    <sheetView tabSelected="1" topLeftCell="B9" zoomScaleNormal="100" workbookViewId="0">
      <selection activeCell="F23" sqref="F23"/>
    </sheetView>
  </sheetViews>
  <sheetFormatPr defaultRowHeight="15" x14ac:dyDescent="0.25"/>
  <cols>
    <col min="8" max="12" width="12" bestFit="1" customWidth="1"/>
  </cols>
  <sheetData>
    <row r="2" spans="2:12" x14ac:dyDescent="0.25">
      <c r="C2" t="s">
        <v>26</v>
      </c>
      <c r="D2" t="s">
        <v>27</v>
      </c>
      <c r="H2">
        <v>1</v>
      </c>
      <c r="I2">
        <v>2</v>
      </c>
      <c r="J2">
        <v>3</v>
      </c>
      <c r="K2">
        <v>4</v>
      </c>
      <c r="L2">
        <v>5</v>
      </c>
    </row>
    <row r="3" spans="2:12" x14ac:dyDescent="0.25">
      <c r="B3" t="s">
        <v>44</v>
      </c>
      <c r="C3" t="s">
        <v>29</v>
      </c>
      <c r="D3">
        <v>6.5376215397514436E-9</v>
      </c>
      <c r="G3" t="str">
        <f>B3</f>
        <v>CCD 50° C</v>
      </c>
      <c r="H3">
        <f>D3</f>
        <v>6.5376215397514436E-9</v>
      </c>
      <c r="I3">
        <f>D4</f>
        <v>6.1784115650398257E-9</v>
      </c>
      <c r="J3">
        <f>D5</f>
        <v>6.5376215397514436E-9</v>
      </c>
      <c r="K3">
        <f>D6</f>
        <v>5.9628855802128555E-9</v>
      </c>
      <c r="L3">
        <f>D7</f>
        <v>4.8565188581010725E-9</v>
      </c>
    </row>
    <row r="4" spans="2:12" x14ac:dyDescent="0.25">
      <c r="C4" t="s">
        <v>30</v>
      </c>
      <c r="D4">
        <v>6.1784115650398257E-9</v>
      </c>
      <c r="G4" t="str">
        <f>B8</f>
        <v>CCD 60° C</v>
      </c>
      <c r="H4">
        <f>D8</f>
        <v>8.1899874234248849E-9</v>
      </c>
      <c r="I4">
        <f>D9</f>
        <v>8.1899874234248849E-9</v>
      </c>
      <c r="J4">
        <f>D10</f>
        <v>8.6928813880211499E-9</v>
      </c>
      <c r="K4">
        <f>D11</f>
        <v>8.477355403194179E-9</v>
      </c>
      <c r="L4">
        <f>D12</f>
        <v>7.1841994942323557E-9</v>
      </c>
    </row>
    <row r="5" spans="2:12" x14ac:dyDescent="0.25">
      <c r="C5" t="s">
        <v>31</v>
      </c>
      <c r="D5">
        <v>6.5376215397514436E-9</v>
      </c>
      <c r="G5" t="str">
        <f>B13</f>
        <v>CCD 70° C</v>
      </c>
      <c r="H5">
        <f>D13</f>
        <v>1.3003401084560564E-8</v>
      </c>
      <c r="I5">
        <f>D14</f>
        <v>1.3578137044099154E-8</v>
      </c>
      <c r="J5">
        <f>D15</f>
        <v>1.4009189013753096E-8</v>
      </c>
      <c r="K5">
        <f>D16</f>
        <v>1.4009189013753096E-8</v>
      </c>
      <c r="L5">
        <f>D17</f>
        <v>1.0848141236290856E-8</v>
      </c>
    </row>
    <row r="6" spans="2:12" x14ac:dyDescent="0.25">
      <c r="C6" t="s">
        <v>32</v>
      </c>
      <c r="D6">
        <v>5.9628855802128555E-9</v>
      </c>
      <c r="G6" t="str">
        <f>B18</f>
        <v>CSD</v>
      </c>
      <c r="H6">
        <f>D18</f>
        <v>7.1770152947381232E-9</v>
      </c>
      <c r="I6">
        <f>D19</f>
        <v>7.7517512542767122E-9</v>
      </c>
      <c r="J6">
        <f>D20</f>
        <v>6.516068941268747E-9</v>
      </c>
      <c r="K6">
        <f>D21</f>
        <v>5.7042543984204905E-9</v>
      </c>
      <c r="L6">
        <f>D22</f>
        <v>6.573542537222606E-9</v>
      </c>
    </row>
    <row r="7" spans="2:12" x14ac:dyDescent="0.25">
      <c r="C7" t="s">
        <v>33</v>
      </c>
      <c r="D7">
        <v>4.8565188581010725E-9</v>
      </c>
    </row>
    <row r="8" spans="2:12" x14ac:dyDescent="0.25">
      <c r="B8" t="s">
        <v>19</v>
      </c>
      <c r="C8" t="s">
        <v>29</v>
      </c>
      <c r="D8">
        <v>8.1899874234248849E-9</v>
      </c>
    </row>
    <row r="9" spans="2:12" x14ac:dyDescent="0.25">
      <c r="C9" t="s">
        <v>30</v>
      </c>
      <c r="D9">
        <v>8.1899874234248849E-9</v>
      </c>
    </row>
    <row r="10" spans="2:12" x14ac:dyDescent="0.25">
      <c r="C10" t="s">
        <v>31</v>
      </c>
      <c r="D10">
        <v>8.6928813880211499E-9</v>
      </c>
    </row>
    <row r="11" spans="2:12" x14ac:dyDescent="0.25">
      <c r="C11" t="s">
        <v>32</v>
      </c>
      <c r="D11">
        <v>8.477355403194179E-9</v>
      </c>
    </row>
    <row r="12" spans="2:12" x14ac:dyDescent="0.25">
      <c r="C12" t="s">
        <v>33</v>
      </c>
      <c r="D12">
        <v>7.1841994942323557E-9</v>
      </c>
    </row>
    <row r="13" spans="2:12" x14ac:dyDescent="0.25">
      <c r="B13" t="s">
        <v>20</v>
      </c>
      <c r="C13" t="s">
        <v>29</v>
      </c>
      <c r="D13">
        <v>1.3003401084560564E-8</v>
      </c>
    </row>
    <row r="14" spans="2:12" x14ac:dyDescent="0.25">
      <c r="C14" t="s">
        <v>30</v>
      </c>
      <c r="D14">
        <v>1.3578137044099154E-8</v>
      </c>
    </row>
    <row r="15" spans="2:12" x14ac:dyDescent="0.25">
      <c r="C15" t="s">
        <v>31</v>
      </c>
      <c r="D15">
        <v>1.4009189013753096E-8</v>
      </c>
    </row>
    <row r="16" spans="2:12" x14ac:dyDescent="0.25">
      <c r="C16" t="s">
        <v>32</v>
      </c>
      <c r="D16">
        <v>1.4009189013753096E-8</v>
      </c>
    </row>
    <row r="17" spans="2:4" x14ac:dyDescent="0.25">
      <c r="C17" t="s">
        <v>33</v>
      </c>
      <c r="D17">
        <v>1.0848141236290856E-8</v>
      </c>
    </row>
    <row r="18" spans="2:4" x14ac:dyDescent="0.25">
      <c r="B18" t="s">
        <v>15</v>
      </c>
      <c r="C18" t="s">
        <v>29</v>
      </c>
      <c r="D18">
        <v>7.1770152947381232E-9</v>
      </c>
    </row>
    <row r="19" spans="2:4" x14ac:dyDescent="0.25">
      <c r="C19" t="s">
        <v>30</v>
      </c>
      <c r="D19">
        <v>7.7517512542767122E-9</v>
      </c>
    </row>
    <row r="20" spans="2:4" x14ac:dyDescent="0.25">
      <c r="C20" t="s">
        <v>31</v>
      </c>
      <c r="D20">
        <v>6.516068941268747E-9</v>
      </c>
    </row>
    <row r="21" spans="2:4" x14ac:dyDescent="0.25">
      <c r="C21" t="s">
        <v>32</v>
      </c>
      <c r="D21">
        <v>5.7042543984204905E-9</v>
      </c>
    </row>
    <row r="22" spans="2:4" x14ac:dyDescent="0.25">
      <c r="C22" t="s">
        <v>33</v>
      </c>
      <c r="D22">
        <v>6.573542537222606E-9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EaCCD</vt:lpstr>
      <vt:lpstr>Diff</vt:lpstr>
      <vt:lpstr>EaCSD</vt:lpstr>
      <vt:lpstr>Ploynomial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</dc:creator>
  <cp:lastModifiedBy>WINDOWS 10</cp:lastModifiedBy>
  <dcterms:created xsi:type="dcterms:W3CDTF">2018-08-29T09:31:31Z</dcterms:created>
  <dcterms:modified xsi:type="dcterms:W3CDTF">2021-01-01T03:47:30Z</dcterms:modified>
</cp:coreProperties>
</file>